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Citci_LTD\Teklif\"/>
    </mc:Choice>
  </mc:AlternateContent>
  <xr:revisionPtr revIDLastSave="0" documentId="13_ncr:1_{CAF99C40-86AF-4CD3-9355-2F0A47AD0A28}" xr6:coauthVersionLast="47" xr6:coauthVersionMax="47" xr10:uidLastSave="{00000000-0000-0000-0000-000000000000}"/>
  <bookViews>
    <workbookView xWindow="-108" yWindow="-108" windowWidth="23256" windowHeight="12456" tabRatio="540" xr2:uid="{CBF6D9DC-C19A-48A6-9461-9E75C29E563C}"/>
  </bookViews>
  <sheets>
    <sheet name="Teklif Ana Sayfa" sheetId="1" r:id="rId1"/>
    <sheet name="Teklif Detay" sheetId="2" r:id="rId2"/>
    <sheet name="Kur_Parametre" sheetId="3" r:id="rId3"/>
  </sheets>
  <definedNames>
    <definedName name="adamsaat">Kur_Parametre!$B$6</definedName>
    <definedName name="altın">Kur_Parametre!$B$4</definedName>
    <definedName name="bedel">'Teklif Ana Sayfa'!$C$4</definedName>
    <definedName name="euro">Kur_Parametre!$B$3</definedName>
    <definedName name="faiz">Kur_Parametre!$B$5</definedName>
    <definedName name="kar">Kur_Parametre!$B$1</definedName>
    <definedName name="_xlnm.Print_Area" localSheetId="1">'Teklif Detay'!$A$1:$U$26</definedName>
    <definedName name="tarih">Kur_Parametre!$B$8</definedName>
    <definedName name="usd">Kur_Parametre!$B$2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B8" i="3"/>
  <c r="Q11" i="1"/>
  <c r="Q10" i="1"/>
  <c r="Q9" i="1"/>
  <c r="Q8" i="1"/>
  <c r="Q7" i="1"/>
  <c r="B13" i="2"/>
  <c r="B8" i="2" s="1"/>
  <c r="B15" i="2" s="1"/>
  <c r="C10" i="1"/>
  <c r="C9" i="1"/>
  <c r="C8" i="1"/>
  <c r="C15" i="1"/>
  <c r="U1" i="2"/>
  <c r="U16" i="2"/>
  <c r="U19" i="2"/>
  <c r="U23" i="2"/>
  <c r="C24" i="2"/>
  <c r="D24" i="2"/>
  <c r="E24" i="2"/>
  <c r="F24" i="2"/>
  <c r="G24" i="2"/>
  <c r="H24" i="2"/>
  <c r="I24" i="2"/>
  <c r="J24" i="2"/>
  <c r="K24" i="2"/>
  <c r="L24" i="2"/>
  <c r="N24" i="2"/>
  <c r="O24" i="2"/>
  <c r="P24" i="2"/>
  <c r="Q24" i="2"/>
  <c r="R24" i="2"/>
  <c r="U2" i="2"/>
  <c r="U7" i="2"/>
  <c r="U9" i="2"/>
  <c r="U10" i="2"/>
  <c r="U11" i="2"/>
  <c r="U12" i="2"/>
  <c r="U14" i="2"/>
  <c r="B6" i="3"/>
  <c r="D3" i="2"/>
  <c r="D4" i="2" s="1"/>
  <c r="E3" i="2"/>
  <c r="E4" i="2" s="1"/>
  <c r="F3" i="2"/>
  <c r="F4" i="2" s="1"/>
  <c r="G3" i="2"/>
  <c r="G4" i="2" s="1"/>
  <c r="H3" i="2"/>
  <c r="H4" i="2" s="1"/>
  <c r="I3" i="2"/>
  <c r="I4" i="2" s="1"/>
  <c r="I5" i="2" s="1"/>
  <c r="J3" i="2"/>
  <c r="J4" i="2" s="1"/>
  <c r="K3" i="2"/>
  <c r="K4" i="2" s="1"/>
  <c r="K5" i="2" s="1"/>
  <c r="L3" i="2"/>
  <c r="L4" i="2" s="1"/>
  <c r="L5" i="2" s="1"/>
  <c r="M3" i="2"/>
  <c r="M4" i="2" s="1"/>
  <c r="C3" i="2"/>
  <c r="C4" i="2" s="1"/>
  <c r="C6" i="2" s="1"/>
  <c r="B3" i="2"/>
  <c r="B4" i="2" s="1"/>
  <c r="C13" i="2" l="1"/>
  <c r="C8" i="2" s="1"/>
  <c r="C15" i="2" s="1"/>
  <c r="U4" i="2"/>
  <c r="U3" i="2"/>
  <c r="D6" i="2"/>
  <c r="E6" i="2"/>
  <c r="E5" i="2"/>
  <c r="J5" i="2"/>
  <c r="J6" i="2"/>
  <c r="H5" i="2"/>
  <c r="H6" i="2"/>
  <c r="F6" i="2"/>
  <c r="F5" i="2"/>
  <c r="M6" i="2"/>
  <c r="M5" i="2"/>
  <c r="B6" i="2"/>
  <c r="B5" i="2"/>
  <c r="G6" i="2"/>
  <c r="G5" i="2"/>
  <c r="K6" i="2"/>
  <c r="I6" i="2"/>
  <c r="L6" i="2"/>
  <c r="D5" i="2"/>
  <c r="C5" i="2"/>
  <c r="D13" i="2" l="1"/>
  <c r="D8" i="2" s="1"/>
  <c r="U5" i="2"/>
  <c r="U6" i="2"/>
  <c r="D15" i="2" l="1"/>
  <c r="E13" i="2"/>
  <c r="E8" i="2" s="1"/>
  <c r="E15" i="2" s="1"/>
  <c r="F13" i="2" l="1"/>
  <c r="F8" i="2" s="1"/>
  <c r="F15" i="2" s="1"/>
  <c r="G13" i="2" l="1"/>
  <c r="G8" i="2" s="1"/>
  <c r="G15" i="2" l="1"/>
  <c r="H13" i="2"/>
  <c r="H8" i="2" s="1"/>
  <c r="H15" i="2" s="1"/>
  <c r="I13" i="2" l="1"/>
  <c r="I8" i="2" s="1"/>
  <c r="I15" i="2" s="1"/>
  <c r="J13" i="2" l="1"/>
  <c r="J8" i="2" s="1"/>
  <c r="J15" i="2" s="1"/>
  <c r="K13" i="2" l="1"/>
  <c r="K8" i="2" s="1"/>
  <c r="K15" i="2" s="1"/>
  <c r="L13" i="2" l="1"/>
  <c r="L8" i="2" s="1"/>
  <c r="L15" i="2" s="1"/>
  <c r="M13" i="2" l="1"/>
  <c r="M8" i="2" s="1"/>
  <c r="M15" i="2" s="1"/>
  <c r="N13" i="2" l="1"/>
  <c r="N8" i="2" s="1"/>
  <c r="N15" i="2" s="1"/>
  <c r="O13" i="2" l="1"/>
  <c r="O8" i="2" s="1"/>
  <c r="O15" i="2" s="1"/>
  <c r="P13" i="2" l="1"/>
  <c r="P8" i="2" s="1"/>
  <c r="P15" i="2" s="1"/>
  <c r="Q13" i="2" l="1"/>
  <c r="Q8" i="2" s="1"/>
  <c r="Q15" i="2" s="1"/>
  <c r="R13" i="2" l="1"/>
  <c r="R8" i="2" s="1"/>
  <c r="R15" i="2" s="1"/>
  <c r="T13" i="2" l="1"/>
  <c r="T8" i="2" s="1"/>
  <c r="T15" i="2" s="1"/>
  <c r="S13" i="2"/>
  <c r="S8" i="2" s="1"/>
  <c r="S15" i="2" l="1"/>
  <c r="U15" i="2" s="1"/>
  <c r="C7" i="1" s="1"/>
  <c r="U8" i="2"/>
  <c r="C11" i="1" s="1"/>
  <c r="U13" i="2"/>
  <c r="C4" i="1" l="1"/>
  <c r="B20" i="2" l="1"/>
  <c r="B24" i="2" s="1"/>
  <c r="C13" i="1"/>
  <c r="S22" i="2"/>
  <c r="U22" i="2" s="1"/>
  <c r="M21" i="2"/>
  <c r="U21" i="2" s="1"/>
  <c r="U20" i="2" l="1"/>
  <c r="S24" i="2"/>
  <c r="M24" i="2"/>
  <c r="B17" i="2"/>
  <c r="C17" i="2" s="1"/>
  <c r="D17" i="2" s="1"/>
  <c r="E17" i="2" s="1"/>
  <c r="F17" i="2" s="1"/>
  <c r="G17" i="2" s="1"/>
  <c r="H17" i="2" s="1"/>
  <c r="I17" i="2" s="1"/>
  <c r="J17" i="2" s="1"/>
  <c r="K17" i="2" s="1"/>
  <c r="L17" i="2" s="1"/>
  <c r="U24" i="2" l="1"/>
  <c r="U26" i="2" s="1"/>
  <c r="M17" i="2"/>
  <c r="N17" i="2" s="1"/>
  <c r="O17" i="2" s="1"/>
  <c r="P17" i="2" s="1"/>
  <c r="Q17" i="2" s="1"/>
  <c r="R17" i="2" s="1"/>
  <c r="S17" i="2" s="1"/>
  <c r="T17" i="2" s="1"/>
</calcChain>
</file>

<file path=xl/sharedStrings.xml><?xml version="1.0" encoding="utf-8"?>
<sst xmlns="http://schemas.openxmlformats.org/spreadsheetml/2006/main" count="49" uniqueCount="42">
  <si>
    <t>Kar Oranı</t>
  </si>
  <si>
    <t>USD</t>
  </si>
  <si>
    <t>EURO</t>
  </si>
  <si>
    <t>Altın</t>
  </si>
  <si>
    <t>Finans Faiz Oranı</t>
  </si>
  <si>
    <t>Tarih</t>
  </si>
  <si>
    <t>Malzeme</t>
  </si>
  <si>
    <t>Yatırım</t>
  </si>
  <si>
    <t>Finans</t>
  </si>
  <si>
    <t>Maliyet /Ay</t>
  </si>
  <si>
    <t>İşçilik (adamxsaat)</t>
  </si>
  <si>
    <t>İşçilik (Maliyet)</t>
  </si>
  <si>
    <t>İşçilik AdamxSaat Ücreti</t>
  </si>
  <si>
    <t>29 Mayıs 2025</t>
  </si>
  <si>
    <t>Avans Teminat Mektubu</t>
  </si>
  <si>
    <t>Kesin Teminat Mektubu</t>
  </si>
  <si>
    <t>Damga Vergisi</t>
  </si>
  <si>
    <t>Diğer Vergi</t>
  </si>
  <si>
    <t>Gelir</t>
  </si>
  <si>
    <t>Avans</t>
  </si>
  <si>
    <t>Ara Ödeme</t>
  </si>
  <si>
    <t>Nihai Ödeme</t>
  </si>
  <si>
    <t>Toplam Maliyet</t>
  </si>
  <si>
    <t>Nakit Akış</t>
  </si>
  <si>
    <t>Toplam Gelir</t>
  </si>
  <si>
    <t>Toplam Kar</t>
  </si>
  <si>
    <t>Negatif Nakit Akış Finans Maliyeti</t>
  </si>
  <si>
    <t>Ödeme Planı</t>
  </si>
  <si>
    <t>Avans T0</t>
  </si>
  <si>
    <t>Ara Ödeme T0+12</t>
  </si>
  <si>
    <t>Nihai Ödeme T0+18</t>
  </si>
  <si>
    <t>Buraya en az 4 kere yukarıdaki satırı values olarak yapıştır.</t>
  </si>
  <si>
    <r>
      <rPr>
        <b/>
        <sz val="11"/>
        <color rgb="FFFF0000"/>
        <rFont val="Aptos Narrow"/>
        <family val="2"/>
        <scheme val="minor"/>
      </rPr>
      <t xml:space="preserve">Not: </t>
    </r>
    <r>
      <rPr>
        <sz val="11"/>
        <color rgb="FFFF0000"/>
        <rFont val="Aptos Narrow"/>
        <family val="2"/>
        <scheme val="minor"/>
      </rPr>
      <t>Buradaki değerlerle değil Kur_Parametre sayfasındaki değerlerle oynayınız.</t>
    </r>
  </si>
  <si>
    <t>Kar (TL)</t>
  </si>
  <si>
    <t>Maliyet (TL)</t>
  </si>
  <si>
    <t>İşçilik (TL)</t>
  </si>
  <si>
    <t>Teklif Bedeli (TL)</t>
  </si>
  <si>
    <t>Malzeme (TL)</t>
  </si>
  <si>
    <t>Yatırım (TL)</t>
  </si>
  <si>
    <t>Finans (TL)</t>
  </si>
  <si>
    <t>Altın (TL)</t>
  </si>
  <si>
    <t>ÇİTÇİ Mühendislik &amp; Danışmanlık - Teklif Şablonu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</si>
</sst>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2"/>
    </xf>
    <xf numFmtId="4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wrapText="1"/>
    </xf>
    <xf numFmtId="9" fontId="0" fillId="0" borderId="0" xfId="0" applyNumberForma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2" xfId="0" applyBorder="1"/>
    <xf numFmtId="0" fontId="3" fillId="0" borderId="0" xfId="0" applyFont="1" applyAlignment="1">
      <alignment horizontal="center" wrapText="1"/>
    </xf>
    <xf numFmtId="4" fontId="0" fillId="0" borderId="6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Nakit Akış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'Teklif Detay'!$B$17:$T$17</c:f>
              <c:numCache>
                <c:formatCode>#,##0.00</c:formatCode>
                <c:ptCount val="19"/>
                <c:pt idx="0">
                  <c:v>1602425.0224184676</c:v>
                </c:pt>
                <c:pt idx="1">
                  <c:v>1127225.0224184676</c:v>
                </c:pt>
                <c:pt idx="2">
                  <c:v>652025.02241846756</c:v>
                </c:pt>
                <c:pt idx="3">
                  <c:v>176825.02241846756</c:v>
                </c:pt>
                <c:pt idx="4">
                  <c:v>-301897.11070557882</c:v>
                </c:pt>
                <c:pt idx="5">
                  <c:v>-786270.26387041411</c:v>
                </c:pt>
                <c:pt idx="6">
                  <c:v>-1276361.1438789587</c:v>
                </c:pt>
                <c:pt idx="7">
                  <c:v>-1772237.2449738863</c:v>
                </c:pt>
                <c:pt idx="8">
                  <c:v>-2273966.8581332634</c:v>
                </c:pt>
                <c:pt idx="9">
                  <c:v>-2781619.080475457</c:v>
                </c:pt>
                <c:pt idx="10">
                  <c:v>-3295263.8247746057</c:v>
                </c:pt>
                <c:pt idx="11">
                  <c:v>-2413538.4245330449</c:v>
                </c:pt>
                <c:pt idx="12">
                  <c:v>-2442028.7597537017</c:v>
                </c:pt>
                <c:pt idx="13">
                  <c:v>-2470855.4058077284</c:v>
                </c:pt>
                <c:pt idx="14">
                  <c:v>-2500022.332666357</c:v>
                </c:pt>
                <c:pt idx="15">
                  <c:v>-2529533.5571661652</c:v>
                </c:pt>
                <c:pt idx="16">
                  <c:v>-2559393.1435589832</c:v>
                </c:pt>
                <c:pt idx="17">
                  <c:v>903315.22713846294</c:v>
                </c:pt>
                <c:pt idx="18">
                  <c:v>903315.22713846294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A-4DA7-B596-87765AE5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3231"/>
        <c:axId val="74321791"/>
      </c:lineChart>
      <c:catAx>
        <c:axId val="743232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1791"/>
        <c:crosses val="autoZero"/>
        <c:auto val="1"/>
        <c:lblAlgn val="ctr"/>
        <c:lblOffset val="100"/>
        <c:noMultiLvlLbl val="0"/>
      </c:catAx>
      <c:valAx>
        <c:axId val="7432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3</xdr:row>
      <xdr:rowOff>175260</xdr:rowOff>
    </xdr:from>
    <xdr:to>
      <xdr:col>13</xdr:col>
      <xdr:colOff>312420</xdr:colOff>
      <xdr:row>18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1712CD-1AEA-45E7-B66D-910D40C16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18BE-49F6-48FD-9694-E5EFEE47DF66}">
  <sheetPr codeName="Sheet1"/>
  <dimension ref="B2:Q19"/>
  <sheetViews>
    <sheetView tabSelected="1" workbookViewId="0">
      <selection activeCell="L26" sqref="L26"/>
    </sheetView>
  </sheetViews>
  <sheetFormatPr defaultRowHeight="14.4" x14ac:dyDescent="0.3"/>
  <cols>
    <col min="2" max="2" width="14.77734375" bestFit="1" customWidth="1"/>
    <col min="3" max="3" width="16.77734375" bestFit="1" customWidth="1"/>
    <col min="16" max="16" width="21.77734375" bestFit="1" customWidth="1"/>
    <col min="17" max="17" width="13.5546875" customWidth="1"/>
  </cols>
  <sheetData>
    <row r="2" spans="2:17" ht="18" x14ac:dyDescent="0.35">
      <c r="H2" s="21" t="s">
        <v>41</v>
      </c>
    </row>
    <row r="4" spans="2:17" x14ac:dyDescent="0.3">
      <c r="B4" s="2" t="s">
        <v>36</v>
      </c>
      <c r="C4" s="4">
        <f>C7*kar</f>
        <v>6925416.7413948923</v>
      </c>
    </row>
    <row r="5" spans="2:17" ht="15" thickBot="1" x14ac:dyDescent="0.35"/>
    <row r="6" spans="2:17" x14ac:dyDescent="0.3">
      <c r="P6" s="10" t="s">
        <v>0</v>
      </c>
      <c r="Q6" s="18">
        <f>kar</f>
        <v>1.1499999999999999</v>
      </c>
    </row>
    <row r="7" spans="2:17" x14ac:dyDescent="0.3">
      <c r="B7" s="2" t="s">
        <v>34</v>
      </c>
      <c r="C7" s="4">
        <f>'Teklif Detay'!U15</f>
        <v>6022101.5142564289</v>
      </c>
      <c r="P7" s="12" t="s">
        <v>1</v>
      </c>
      <c r="Q7" s="19">
        <f>usd</f>
        <v>40</v>
      </c>
    </row>
    <row r="8" spans="2:17" x14ac:dyDescent="0.3">
      <c r="B8" s="3" t="s">
        <v>35</v>
      </c>
      <c r="C8" s="1">
        <f>'Teklif Detay'!U4</f>
        <v>2534400</v>
      </c>
      <c r="P8" s="12" t="s">
        <v>2</v>
      </c>
      <c r="Q8" s="19">
        <f>euro</f>
        <v>45</v>
      </c>
    </row>
    <row r="9" spans="2:17" x14ac:dyDescent="0.3">
      <c r="B9" s="3" t="s">
        <v>37</v>
      </c>
      <c r="C9" s="1">
        <f>'Teklif Detay'!U5</f>
        <v>2534400</v>
      </c>
      <c r="P9" s="12" t="s">
        <v>40</v>
      </c>
      <c r="Q9" s="19">
        <f>altın</f>
        <v>4127</v>
      </c>
    </row>
    <row r="10" spans="2:17" x14ac:dyDescent="0.3">
      <c r="B10" s="3" t="s">
        <v>38</v>
      </c>
      <c r="C10" s="1">
        <f>'Teklif Detay'!U6</f>
        <v>633600</v>
      </c>
      <c r="P10" s="12" t="s">
        <v>4</v>
      </c>
      <c r="Q10" s="18">
        <f>faiz</f>
        <v>1.07</v>
      </c>
    </row>
    <row r="11" spans="2:17" ht="15" thickBot="1" x14ac:dyDescent="0.35">
      <c r="B11" s="3" t="s">
        <v>39</v>
      </c>
      <c r="C11" s="1">
        <f>'Teklif Detay'!U8</f>
        <v>159850.7571282147</v>
      </c>
      <c r="P11" s="14" t="s">
        <v>12</v>
      </c>
      <c r="Q11" s="20">
        <f>adamsaat</f>
        <v>1200</v>
      </c>
    </row>
    <row r="12" spans="2:17" ht="15" thickBot="1" x14ac:dyDescent="0.35">
      <c r="P12" s="2"/>
    </row>
    <row r="13" spans="2:17" ht="15" thickBot="1" x14ac:dyDescent="0.35">
      <c r="B13" s="2" t="s">
        <v>33</v>
      </c>
      <c r="C13" s="4">
        <f>bedel-C7</f>
        <v>903315.22713846341</v>
      </c>
      <c r="P13" s="8" t="s">
        <v>5</v>
      </c>
      <c r="Q13" s="16" t="s">
        <v>13</v>
      </c>
    </row>
    <row r="15" spans="2:17" x14ac:dyDescent="0.3">
      <c r="B15" s="2" t="s">
        <v>0</v>
      </c>
      <c r="C15" s="5">
        <f>(kar-1)</f>
        <v>0.14999999999999991</v>
      </c>
    </row>
    <row r="16" spans="2:17" ht="14.4" customHeight="1" x14ac:dyDescent="0.3">
      <c r="P16" s="17" t="s">
        <v>32</v>
      </c>
      <c r="Q16" s="17"/>
    </row>
    <row r="17" spans="2:17" x14ac:dyDescent="0.3">
      <c r="B17" s="2" t="s">
        <v>27</v>
      </c>
      <c r="C17" t="s">
        <v>28</v>
      </c>
      <c r="D17" s="7">
        <v>0.3</v>
      </c>
      <c r="P17" s="17"/>
      <c r="Q17" s="17"/>
    </row>
    <row r="18" spans="2:17" x14ac:dyDescent="0.3">
      <c r="C18" t="s">
        <v>29</v>
      </c>
      <c r="D18" s="7">
        <v>0.2</v>
      </c>
    </row>
    <row r="19" spans="2:17" x14ac:dyDescent="0.3">
      <c r="C19" t="s">
        <v>30</v>
      </c>
      <c r="D19" s="7">
        <v>0.5</v>
      </c>
    </row>
  </sheetData>
  <mergeCells count="1">
    <mergeCell ref="P16:Q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3B01-2E6F-4D00-BAFD-C2DCCC8CEE97}">
  <sheetPr codeName="Sheet2"/>
  <dimension ref="A1:W26"/>
  <sheetViews>
    <sheetView zoomScaleNormal="100" zoomScaleSheetLayoutView="115" workbookViewId="0">
      <selection activeCell="A22" sqref="A22"/>
    </sheetView>
  </sheetViews>
  <sheetFormatPr defaultRowHeight="14.4" x14ac:dyDescent="0.3"/>
  <cols>
    <col min="1" max="1" width="32" customWidth="1"/>
    <col min="2" max="3" width="11.6640625" bestFit="1" customWidth="1"/>
    <col min="4" max="4" width="12.6640625" customWidth="1"/>
    <col min="5" max="5" width="11.6640625" bestFit="1" customWidth="1"/>
    <col min="6" max="6" width="10.77734375" bestFit="1" customWidth="1"/>
    <col min="7" max="19" width="12.33203125" bestFit="1" customWidth="1"/>
    <col min="20" max="20" width="12.33203125" customWidth="1"/>
    <col min="21" max="21" width="13.44140625" bestFit="1" customWidth="1"/>
    <col min="23" max="23" width="11.88671875" customWidth="1"/>
  </cols>
  <sheetData>
    <row r="1" spans="1:23" x14ac:dyDescent="0.3">
      <c r="A1" t="s">
        <v>9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 s="1">
        <f>SUM(B1:T1)</f>
        <v>190</v>
      </c>
    </row>
    <row r="2" spans="1:2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>
        <f t="shared" ref="U2:U16" si="0">SUM(B2:S2)</f>
        <v>0</v>
      </c>
      <c r="W2" s="1"/>
    </row>
    <row r="3" spans="1:23" x14ac:dyDescent="0.3">
      <c r="A3" t="s">
        <v>10</v>
      </c>
      <c r="B3" s="1">
        <f>22*8</f>
        <v>176</v>
      </c>
      <c r="C3" s="1">
        <f>22*8</f>
        <v>176</v>
      </c>
      <c r="D3" s="1">
        <f t="shared" ref="D3:M3" si="1">22*8</f>
        <v>176</v>
      </c>
      <c r="E3" s="1">
        <f t="shared" si="1"/>
        <v>176</v>
      </c>
      <c r="F3" s="1">
        <f t="shared" si="1"/>
        <v>176</v>
      </c>
      <c r="G3" s="1">
        <f t="shared" si="1"/>
        <v>176</v>
      </c>
      <c r="H3" s="1">
        <f t="shared" si="1"/>
        <v>176</v>
      </c>
      <c r="I3" s="1">
        <f t="shared" si="1"/>
        <v>176</v>
      </c>
      <c r="J3" s="1">
        <f t="shared" si="1"/>
        <v>176</v>
      </c>
      <c r="K3" s="1">
        <f t="shared" si="1"/>
        <v>176</v>
      </c>
      <c r="L3" s="1">
        <f t="shared" si="1"/>
        <v>176</v>
      </c>
      <c r="M3" s="1">
        <f t="shared" si="1"/>
        <v>176</v>
      </c>
      <c r="N3" s="1"/>
      <c r="O3" s="1"/>
      <c r="P3" s="1"/>
      <c r="Q3" s="1"/>
      <c r="R3" s="1"/>
      <c r="S3" s="1"/>
      <c r="T3" s="1"/>
      <c r="U3" s="1">
        <f t="shared" si="0"/>
        <v>2112</v>
      </c>
      <c r="W3" s="1"/>
    </row>
    <row r="4" spans="1:23" x14ac:dyDescent="0.3">
      <c r="A4" s="2" t="s">
        <v>11</v>
      </c>
      <c r="B4" s="1">
        <f t="shared" ref="B4:M4" si="2">B3*adamsaat</f>
        <v>211200</v>
      </c>
      <c r="C4" s="1">
        <f t="shared" si="2"/>
        <v>211200</v>
      </c>
      <c r="D4" s="1">
        <f t="shared" si="2"/>
        <v>211200</v>
      </c>
      <c r="E4" s="1">
        <f t="shared" si="2"/>
        <v>211200</v>
      </c>
      <c r="F4" s="1">
        <f t="shared" si="2"/>
        <v>211200</v>
      </c>
      <c r="G4" s="1">
        <f t="shared" si="2"/>
        <v>211200</v>
      </c>
      <c r="H4" s="1">
        <f t="shared" si="2"/>
        <v>211200</v>
      </c>
      <c r="I4" s="1">
        <f t="shared" si="2"/>
        <v>211200</v>
      </c>
      <c r="J4" s="1">
        <f t="shared" si="2"/>
        <v>211200</v>
      </c>
      <c r="K4" s="1">
        <f t="shared" si="2"/>
        <v>211200</v>
      </c>
      <c r="L4" s="1">
        <f t="shared" si="2"/>
        <v>211200</v>
      </c>
      <c r="M4" s="1">
        <f t="shared" si="2"/>
        <v>211200</v>
      </c>
      <c r="N4" s="1"/>
      <c r="O4" s="1"/>
      <c r="P4" s="1"/>
      <c r="Q4" s="1"/>
      <c r="R4" s="1"/>
      <c r="S4" s="1"/>
      <c r="T4" s="1"/>
      <c r="U4" s="1">
        <f t="shared" si="0"/>
        <v>2534400</v>
      </c>
      <c r="W4" s="1"/>
    </row>
    <row r="5" spans="1:23" x14ac:dyDescent="0.3">
      <c r="A5" s="2" t="s">
        <v>6</v>
      </c>
      <c r="B5" s="1">
        <f>B4</f>
        <v>211200</v>
      </c>
      <c r="C5" s="1">
        <f t="shared" ref="C5:M5" si="3">C4</f>
        <v>211200</v>
      </c>
      <c r="D5" s="1">
        <f t="shared" si="3"/>
        <v>211200</v>
      </c>
      <c r="E5" s="1">
        <f t="shared" si="3"/>
        <v>211200</v>
      </c>
      <c r="F5" s="1">
        <f t="shared" si="3"/>
        <v>211200</v>
      </c>
      <c r="G5" s="1">
        <f t="shared" si="3"/>
        <v>211200</v>
      </c>
      <c r="H5" s="1">
        <f t="shared" si="3"/>
        <v>211200</v>
      </c>
      <c r="I5" s="1">
        <f t="shared" si="3"/>
        <v>211200</v>
      </c>
      <c r="J5" s="1">
        <f t="shared" si="3"/>
        <v>211200</v>
      </c>
      <c r="K5" s="1">
        <f t="shared" si="3"/>
        <v>211200</v>
      </c>
      <c r="L5" s="1">
        <f t="shared" si="3"/>
        <v>211200</v>
      </c>
      <c r="M5" s="1">
        <f t="shared" si="3"/>
        <v>211200</v>
      </c>
      <c r="N5" s="1"/>
      <c r="O5" s="1"/>
      <c r="P5" s="1"/>
      <c r="Q5" s="1"/>
      <c r="R5" s="1"/>
      <c r="S5" s="1"/>
      <c r="T5" s="1"/>
      <c r="U5" s="1">
        <f t="shared" si="0"/>
        <v>2534400</v>
      </c>
      <c r="W5" s="1"/>
    </row>
    <row r="6" spans="1:23" x14ac:dyDescent="0.3">
      <c r="A6" s="2" t="s">
        <v>7</v>
      </c>
      <c r="B6" s="1">
        <f>B4*0.25</f>
        <v>52800</v>
      </c>
      <c r="C6" s="1">
        <f t="shared" ref="C6:M6" si="4">C4*0.25</f>
        <v>52800</v>
      </c>
      <c r="D6" s="1">
        <f t="shared" si="4"/>
        <v>52800</v>
      </c>
      <c r="E6" s="1">
        <f t="shared" si="4"/>
        <v>52800</v>
      </c>
      <c r="F6" s="1">
        <f t="shared" si="4"/>
        <v>52800</v>
      </c>
      <c r="G6" s="1">
        <f t="shared" si="4"/>
        <v>52800</v>
      </c>
      <c r="H6" s="1">
        <f t="shared" si="4"/>
        <v>52800</v>
      </c>
      <c r="I6" s="1">
        <f t="shared" si="4"/>
        <v>52800</v>
      </c>
      <c r="J6" s="1">
        <f t="shared" si="4"/>
        <v>52800</v>
      </c>
      <c r="K6" s="1">
        <f t="shared" si="4"/>
        <v>52800</v>
      </c>
      <c r="L6" s="1">
        <f t="shared" si="4"/>
        <v>52800</v>
      </c>
      <c r="M6" s="1">
        <f t="shared" si="4"/>
        <v>52800</v>
      </c>
      <c r="N6" s="1"/>
      <c r="O6" s="1"/>
      <c r="P6" s="1"/>
      <c r="Q6" s="1"/>
      <c r="R6" s="1"/>
      <c r="S6" s="1"/>
      <c r="T6" s="1"/>
      <c r="U6" s="1">
        <f t="shared" si="0"/>
        <v>633600</v>
      </c>
      <c r="W6" s="1"/>
    </row>
    <row r="7" spans="1:23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f t="shared" si="0"/>
        <v>0</v>
      </c>
      <c r="W7" s="1"/>
    </row>
    <row r="8" spans="1:23" x14ac:dyDescent="0.3">
      <c r="A8" s="2" t="s">
        <v>8</v>
      </c>
      <c r="B8" s="1">
        <f>SUM(B9:B13)+2*(-B13)</f>
        <v>0</v>
      </c>
      <c r="C8" s="1">
        <f t="shared" ref="C8:T8" si="5">SUM(C9:C13)+2*(-C13)</f>
        <v>0</v>
      </c>
      <c r="D8" s="1">
        <f t="shared" si="5"/>
        <v>0</v>
      </c>
      <c r="E8" s="1">
        <f t="shared" si="5"/>
        <v>0</v>
      </c>
      <c r="F8" s="1">
        <f t="shared" si="5"/>
        <v>1761.0665620231996</v>
      </c>
      <c r="G8" s="1">
        <f t="shared" si="5"/>
        <v>4586.5765824176806</v>
      </c>
      <c r="H8" s="1">
        <f t="shared" si="5"/>
        <v>7445.4400042722382</v>
      </c>
      <c r="I8" s="1">
        <f t="shared" si="5"/>
        <v>10338.050547463883</v>
      </c>
      <c r="J8" s="1">
        <f t="shared" si="5"/>
        <v>13264.806579688602</v>
      </c>
      <c r="K8" s="1">
        <f t="shared" si="5"/>
        <v>16226.111171096898</v>
      </c>
      <c r="L8" s="1">
        <f t="shared" si="5"/>
        <v>19222.372149574268</v>
      </c>
      <c r="M8" s="1">
        <f t="shared" si="5"/>
        <v>14078.974018708795</v>
      </c>
      <c r="N8" s="1">
        <f t="shared" si="5"/>
        <v>14245.167610328373</v>
      </c>
      <c r="O8" s="1">
        <f t="shared" si="5"/>
        <v>14413.323027013355</v>
      </c>
      <c r="P8" s="1">
        <f t="shared" si="5"/>
        <v>14583.463429314237</v>
      </c>
      <c r="Q8" s="1">
        <f t="shared" si="5"/>
        <v>14755.612249904114</v>
      </c>
      <c r="R8" s="1">
        <f t="shared" si="5"/>
        <v>14929.79319640908</v>
      </c>
      <c r="S8" s="1">
        <f t="shared" si="5"/>
        <v>0</v>
      </c>
      <c r="T8" s="1">
        <f t="shared" si="5"/>
        <v>0</v>
      </c>
      <c r="U8" s="1">
        <f t="shared" si="0"/>
        <v>159850.7571282147</v>
      </c>
      <c r="W8" s="1"/>
    </row>
    <row r="9" spans="1:23" x14ac:dyDescent="0.3">
      <c r="A9" t="s">
        <v>14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f t="shared" si="0"/>
        <v>0</v>
      </c>
      <c r="W9" s="1"/>
    </row>
    <row r="10" spans="1:23" x14ac:dyDescent="0.3">
      <c r="A10" t="s">
        <v>15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f t="shared" si="0"/>
        <v>0</v>
      </c>
      <c r="W10" s="1"/>
    </row>
    <row r="11" spans="1:23" x14ac:dyDescent="0.3">
      <c r="A1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f t="shared" si="0"/>
        <v>0</v>
      </c>
      <c r="W11" s="1"/>
    </row>
    <row r="12" spans="1:23" x14ac:dyDescent="0.3">
      <c r="A12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f t="shared" si="0"/>
        <v>0</v>
      </c>
      <c r="W12" s="1"/>
    </row>
    <row r="13" spans="1:23" x14ac:dyDescent="0.3">
      <c r="A13" t="s">
        <v>26</v>
      </c>
      <c r="B13" s="1">
        <f t="shared" ref="B13:T13" si="6">IF(B18&lt;0,((-B18*(1-faiz))/12),0)</f>
        <v>0</v>
      </c>
      <c r="C13" s="1">
        <f t="shared" si="6"/>
        <v>0</v>
      </c>
      <c r="D13" s="1">
        <f t="shared" si="6"/>
        <v>0</v>
      </c>
      <c r="E13" s="1">
        <f t="shared" si="6"/>
        <v>0</v>
      </c>
      <c r="F13" s="1">
        <f t="shared" si="6"/>
        <v>-1761.0665620231996</v>
      </c>
      <c r="G13" s="1">
        <f t="shared" si="6"/>
        <v>-4586.5765824176806</v>
      </c>
      <c r="H13" s="1">
        <f t="shared" si="6"/>
        <v>-7445.4400042722382</v>
      </c>
      <c r="I13" s="1">
        <f t="shared" si="6"/>
        <v>-10338.050547463883</v>
      </c>
      <c r="J13" s="1">
        <f t="shared" si="6"/>
        <v>-13264.806579688602</v>
      </c>
      <c r="K13" s="1">
        <f t="shared" si="6"/>
        <v>-16226.111171096898</v>
      </c>
      <c r="L13" s="1">
        <f t="shared" si="6"/>
        <v>-19222.372149574268</v>
      </c>
      <c r="M13" s="1">
        <f t="shared" si="6"/>
        <v>-14078.974018708795</v>
      </c>
      <c r="N13" s="1">
        <f t="shared" si="6"/>
        <v>-14245.167610328373</v>
      </c>
      <c r="O13" s="1">
        <f t="shared" si="6"/>
        <v>-14413.323027013355</v>
      </c>
      <c r="P13" s="1">
        <f t="shared" si="6"/>
        <v>-14583.463429314237</v>
      </c>
      <c r="Q13" s="1">
        <f t="shared" si="6"/>
        <v>-14755.612249904114</v>
      </c>
      <c r="R13" s="1">
        <f t="shared" si="6"/>
        <v>-14929.79319640908</v>
      </c>
      <c r="S13" s="1">
        <f t="shared" si="6"/>
        <v>0</v>
      </c>
      <c r="T13" s="1">
        <f t="shared" si="6"/>
        <v>0</v>
      </c>
      <c r="U13" s="1">
        <f t="shared" si="0"/>
        <v>-159850.7571282147</v>
      </c>
      <c r="W13" s="1"/>
    </row>
    <row r="14" spans="1:23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f t="shared" si="0"/>
        <v>0</v>
      </c>
      <c r="W14" s="1"/>
    </row>
    <row r="15" spans="1:23" x14ac:dyDescent="0.3">
      <c r="A15" t="s">
        <v>22</v>
      </c>
      <c r="B15" s="1">
        <f>SUM(B4:B13)+(2*(-1*B13))</f>
        <v>475200</v>
      </c>
      <c r="C15" s="1">
        <f t="shared" ref="C15:T15" si="7">SUM(C4:C13)+(2*(-1*C13))</f>
        <v>475200</v>
      </c>
      <c r="D15" s="1">
        <f t="shared" si="7"/>
        <v>475200</v>
      </c>
      <c r="E15" s="1">
        <f t="shared" si="7"/>
        <v>475200</v>
      </c>
      <c r="F15" s="1">
        <f t="shared" si="7"/>
        <v>478722.13312404638</v>
      </c>
      <c r="G15" s="1">
        <f t="shared" si="7"/>
        <v>484373.15316483536</v>
      </c>
      <c r="H15" s="1">
        <f t="shared" si="7"/>
        <v>490090.88000854448</v>
      </c>
      <c r="I15" s="1">
        <f t="shared" si="7"/>
        <v>495876.10109492776</v>
      </c>
      <c r="J15" s="1">
        <f t="shared" si="7"/>
        <v>501729.61315937719</v>
      </c>
      <c r="K15" s="1">
        <f t="shared" si="7"/>
        <v>507652.22234219383</v>
      </c>
      <c r="L15" s="1">
        <f t="shared" si="7"/>
        <v>513644.74429914856</v>
      </c>
      <c r="M15" s="1">
        <f t="shared" si="7"/>
        <v>503357.94803741761</v>
      </c>
      <c r="N15" s="1">
        <f t="shared" si="7"/>
        <v>28490.335220656747</v>
      </c>
      <c r="O15" s="1">
        <f t="shared" si="7"/>
        <v>28826.646054026711</v>
      </c>
      <c r="P15" s="1">
        <f t="shared" si="7"/>
        <v>29166.926858628474</v>
      </c>
      <c r="Q15" s="1">
        <f t="shared" si="7"/>
        <v>29511.224499808228</v>
      </c>
      <c r="R15" s="1">
        <f t="shared" si="7"/>
        <v>29859.586392818161</v>
      </c>
      <c r="S15" s="1">
        <f t="shared" si="7"/>
        <v>0</v>
      </c>
      <c r="T15" s="1">
        <f t="shared" si="7"/>
        <v>0</v>
      </c>
      <c r="U15" s="1">
        <f>SUM(B15:T15)</f>
        <v>6022101.5142564289</v>
      </c>
      <c r="W15" s="1"/>
    </row>
    <row r="16" spans="1:23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f t="shared" si="0"/>
        <v>0</v>
      </c>
      <c r="W16" s="1"/>
    </row>
    <row r="17" spans="1:23" x14ac:dyDescent="0.3">
      <c r="A17" t="s">
        <v>23</v>
      </c>
      <c r="B17" s="1">
        <f>B24-B15</f>
        <v>1602425.0224184676</v>
      </c>
      <c r="C17" s="1">
        <f>B17-C15+C24</f>
        <v>1127225.0224184676</v>
      </c>
      <c r="D17" s="1">
        <f t="shared" ref="D17:T17" si="8">C17-D15+D24</f>
        <v>652025.02241846756</v>
      </c>
      <c r="E17" s="1">
        <f t="shared" si="8"/>
        <v>176825.02241846756</v>
      </c>
      <c r="F17" s="1">
        <f t="shared" si="8"/>
        <v>-301897.11070557882</v>
      </c>
      <c r="G17" s="1">
        <f t="shared" si="8"/>
        <v>-786270.26387041411</v>
      </c>
      <c r="H17" s="1">
        <f t="shared" si="8"/>
        <v>-1276361.1438789587</v>
      </c>
      <c r="I17" s="1">
        <f t="shared" si="8"/>
        <v>-1772237.2449738863</v>
      </c>
      <c r="J17" s="1">
        <f t="shared" si="8"/>
        <v>-2273966.8581332634</v>
      </c>
      <c r="K17" s="1">
        <f t="shared" si="8"/>
        <v>-2781619.080475457</v>
      </c>
      <c r="L17" s="1">
        <f t="shared" si="8"/>
        <v>-3295263.8247746057</v>
      </c>
      <c r="M17" s="1">
        <f t="shared" si="8"/>
        <v>-2413538.4245330449</v>
      </c>
      <c r="N17" s="1">
        <f t="shared" si="8"/>
        <v>-2442028.7597537017</v>
      </c>
      <c r="O17" s="1">
        <f t="shared" si="8"/>
        <v>-2470855.4058077284</v>
      </c>
      <c r="P17" s="1">
        <f t="shared" si="8"/>
        <v>-2500022.332666357</v>
      </c>
      <c r="Q17" s="1">
        <f t="shared" si="8"/>
        <v>-2529533.5571661652</v>
      </c>
      <c r="R17" s="1">
        <f t="shared" si="8"/>
        <v>-2559393.1435589832</v>
      </c>
      <c r="S17" s="1">
        <f t="shared" si="8"/>
        <v>903315.22713846294</v>
      </c>
      <c r="T17" s="1">
        <f t="shared" si="8"/>
        <v>903315.22713846294</v>
      </c>
      <c r="U17" s="1"/>
      <c r="W17" s="1"/>
    </row>
    <row r="18" spans="1:23" ht="28.8" x14ac:dyDescent="0.3">
      <c r="A18" s="6" t="s">
        <v>31</v>
      </c>
      <c r="B18" s="1">
        <v>1602425.0027944047</v>
      </c>
      <c r="C18" s="1">
        <v>1127225.0027944047</v>
      </c>
      <c r="D18" s="1">
        <v>652025.00279440475</v>
      </c>
      <c r="E18" s="1">
        <v>176825.00279440475</v>
      </c>
      <c r="F18" s="1">
        <v>-301897.12491826253</v>
      </c>
      <c r="G18" s="1">
        <v>-786270.27127160178</v>
      </c>
      <c r="H18" s="1">
        <v>-1276361.1435895255</v>
      </c>
      <c r="I18" s="1">
        <v>-1772237.2367080927</v>
      </c>
      <c r="J18" s="1">
        <v>-2273966.8422323298</v>
      </c>
      <c r="K18" s="1">
        <v>-2781619.0579023231</v>
      </c>
      <c r="L18" s="1">
        <v>-3295263.7970698718</v>
      </c>
      <c r="M18" s="1">
        <v>-2413538.4032072201</v>
      </c>
      <c r="N18" s="1">
        <v>-2442028.7331991475</v>
      </c>
      <c r="O18" s="1">
        <v>-2470855.3760594302</v>
      </c>
      <c r="P18" s="1">
        <v>-2500022.3021681528</v>
      </c>
      <c r="Q18" s="1">
        <v>-2529533.5285549886</v>
      </c>
      <c r="R18" s="1">
        <v>-2559393.1193844113</v>
      </c>
      <c r="S18" s="1">
        <v>903315.2186062634</v>
      </c>
      <c r="T18" s="1">
        <v>903315.2186062634</v>
      </c>
      <c r="U18" s="1"/>
      <c r="W18" s="1"/>
    </row>
    <row r="19" spans="1:23" x14ac:dyDescent="0.3">
      <c r="A19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f t="shared" ref="U19:U24" si="9">SUM(B19:S19)</f>
        <v>0</v>
      </c>
      <c r="W19" s="1"/>
    </row>
    <row r="20" spans="1:23" x14ac:dyDescent="0.3">
      <c r="A20" t="s">
        <v>19</v>
      </c>
      <c r="B20" s="1">
        <f>bedel*0.3</f>
        <v>2077625.0224184676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f t="shared" si="9"/>
        <v>2077625.0224184676</v>
      </c>
      <c r="W20" s="1"/>
    </row>
    <row r="21" spans="1:23" x14ac:dyDescent="0.3">
      <c r="A21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f>bedel*0.2</f>
        <v>1385083.3482789786</v>
      </c>
      <c r="N21" s="1"/>
      <c r="O21" s="1"/>
      <c r="P21" s="1"/>
      <c r="Q21" s="1"/>
      <c r="R21" s="1"/>
      <c r="S21" s="1"/>
      <c r="T21" s="1"/>
      <c r="U21" s="1">
        <f t="shared" si="9"/>
        <v>1385083.3482789786</v>
      </c>
      <c r="W21" s="1"/>
    </row>
    <row r="22" spans="1:23" x14ac:dyDescent="0.3">
      <c r="A22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f>bedel*0.5</f>
        <v>3462708.3706974462</v>
      </c>
      <c r="T22" s="1"/>
      <c r="U22" s="1">
        <f t="shared" si="9"/>
        <v>3462708.3706974462</v>
      </c>
      <c r="W22" s="1"/>
    </row>
    <row r="23" spans="1:23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f t="shared" si="9"/>
        <v>0</v>
      </c>
      <c r="W23" s="1"/>
    </row>
    <row r="24" spans="1:23" x14ac:dyDescent="0.3">
      <c r="A24" t="s">
        <v>24</v>
      </c>
      <c r="B24" s="1">
        <f>SUM(B20:B22)</f>
        <v>2077625.0224184676</v>
      </c>
      <c r="C24" s="1">
        <f t="shared" ref="C24:S24" si="10">SUM(C20:C22)</f>
        <v>0</v>
      </c>
      <c r="D24" s="1">
        <f t="shared" si="10"/>
        <v>0</v>
      </c>
      <c r="E24" s="1">
        <f t="shared" si="10"/>
        <v>0</v>
      </c>
      <c r="F24" s="1">
        <f t="shared" si="10"/>
        <v>0</v>
      </c>
      <c r="G24" s="1">
        <f t="shared" si="10"/>
        <v>0</v>
      </c>
      <c r="H24" s="1">
        <f t="shared" si="10"/>
        <v>0</v>
      </c>
      <c r="I24" s="1">
        <f t="shared" si="10"/>
        <v>0</v>
      </c>
      <c r="J24" s="1">
        <f t="shared" si="10"/>
        <v>0</v>
      </c>
      <c r="K24" s="1">
        <f t="shared" si="10"/>
        <v>0</v>
      </c>
      <c r="L24" s="1">
        <f t="shared" si="10"/>
        <v>0</v>
      </c>
      <c r="M24" s="1">
        <f t="shared" si="10"/>
        <v>1385083.3482789786</v>
      </c>
      <c r="N24" s="1">
        <f t="shared" si="10"/>
        <v>0</v>
      </c>
      <c r="O24" s="1">
        <f t="shared" si="10"/>
        <v>0</v>
      </c>
      <c r="P24" s="1">
        <f t="shared" si="10"/>
        <v>0</v>
      </c>
      <c r="Q24" s="1">
        <f t="shared" si="10"/>
        <v>0</v>
      </c>
      <c r="R24" s="1">
        <f t="shared" si="10"/>
        <v>0</v>
      </c>
      <c r="S24" s="1">
        <f t="shared" si="10"/>
        <v>3462708.3706974462</v>
      </c>
      <c r="T24" s="1"/>
      <c r="U24" s="1">
        <f t="shared" si="9"/>
        <v>6925416.7413948923</v>
      </c>
      <c r="W24" s="1"/>
    </row>
    <row r="25" spans="1:23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W25" s="1"/>
    </row>
    <row r="26" spans="1:23" x14ac:dyDescent="0.3">
      <c r="A26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f>U24-U15</f>
        <v>903315.22713846341</v>
      </c>
      <c r="W26" s="1"/>
    </row>
  </sheetData>
  <pageMargins left="0.7" right="0.7" top="0.75" bottom="0.75" header="0.3" footer="0.3"/>
  <pageSetup scale="4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16DE-0C0D-4809-8832-FFEAED2FDEBB}">
  <sheetPr codeName="Sheet3"/>
  <dimension ref="A1:B8"/>
  <sheetViews>
    <sheetView workbookViewId="0">
      <selection activeCell="B9" sqref="B9"/>
    </sheetView>
  </sheetViews>
  <sheetFormatPr defaultRowHeight="14.4" x14ac:dyDescent="0.3"/>
  <cols>
    <col min="1" max="1" width="23.77734375" customWidth="1"/>
    <col min="2" max="2" width="13.77734375" customWidth="1"/>
  </cols>
  <sheetData>
    <row r="1" spans="1:2" x14ac:dyDescent="0.3">
      <c r="A1" s="10" t="s">
        <v>0</v>
      </c>
      <c r="B1" s="11">
        <v>1.1499999999999999</v>
      </c>
    </row>
    <row r="2" spans="1:2" x14ac:dyDescent="0.3">
      <c r="A2" s="12" t="s">
        <v>1</v>
      </c>
      <c r="B2" s="13">
        <v>40</v>
      </c>
    </row>
    <row r="3" spans="1:2" x14ac:dyDescent="0.3">
      <c r="A3" s="12" t="s">
        <v>2</v>
      </c>
      <c r="B3" s="13">
        <v>45</v>
      </c>
    </row>
    <row r="4" spans="1:2" x14ac:dyDescent="0.3">
      <c r="A4" s="12" t="s">
        <v>3</v>
      </c>
      <c r="B4" s="13">
        <v>4127</v>
      </c>
    </row>
    <row r="5" spans="1:2" x14ac:dyDescent="0.3">
      <c r="A5" s="12" t="s">
        <v>4</v>
      </c>
      <c r="B5" s="13">
        <v>1.07</v>
      </c>
    </row>
    <row r="6" spans="1:2" ht="15" thickBot="1" x14ac:dyDescent="0.35">
      <c r="A6" s="14" t="s">
        <v>12</v>
      </c>
      <c r="B6" s="15">
        <f>30*usd</f>
        <v>1200</v>
      </c>
    </row>
    <row r="7" spans="1:2" ht="15" thickBot="1" x14ac:dyDescent="0.35">
      <c r="A7" s="2"/>
      <c r="B7" s="2"/>
    </row>
    <row r="8" spans="1:2" ht="15" thickBot="1" x14ac:dyDescent="0.35">
      <c r="A8" s="8" t="s">
        <v>5</v>
      </c>
      <c r="B8" s="9" t="str">
        <f>'Teklif Ana Sayfa'!Q13</f>
        <v>29 Mayıs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Teklif Ana Sayfa</vt:lpstr>
      <vt:lpstr>Teklif Detay</vt:lpstr>
      <vt:lpstr>Kur_Parametre</vt:lpstr>
      <vt:lpstr>adamsaat</vt:lpstr>
      <vt:lpstr>altın</vt:lpstr>
      <vt:lpstr>bedel</vt:lpstr>
      <vt:lpstr>euro</vt:lpstr>
      <vt:lpstr>faiz</vt:lpstr>
      <vt:lpstr>kar</vt:lpstr>
      <vt:lpstr>'Teklif Detay'!Print_Area</vt:lpstr>
      <vt:lpstr>tarih</vt:lpstr>
      <vt:lpstr>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Çitçi</dc:creator>
  <cp:lastModifiedBy>Hasan Çitçi</cp:lastModifiedBy>
  <dcterms:created xsi:type="dcterms:W3CDTF">2025-05-29T09:57:55Z</dcterms:created>
  <dcterms:modified xsi:type="dcterms:W3CDTF">2025-05-29T16:10:27Z</dcterms:modified>
</cp:coreProperties>
</file>